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1580" activeTab="0"/>
  </bookViews>
  <sheets>
    <sheet name="Pearl Millet" sheetId="1" r:id="rId1"/>
  </sheets>
  <definedNames>
    <definedName name="_xlnm.Print_Area" localSheetId="0">'Pearl Millet'!$A$1:$H$37,'Pearl Millet'!$I$1:$O$61</definedName>
  </definedNames>
  <calcPr fullCalcOnLoad="1"/>
</workbook>
</file>

<file path=xl/comments1.xml><?xml version="1.0" encoding="utf-8"?>
<comments xmlns="http://schemas.openxmlformats.org/spreadsheetml/2006/main">
  <authors>
    <author>Milhollin, Ryan K.</author>
  </authors>
  <commentList>
    <comment ref="J59" authorId="0">
      <text>
        <r>
          <rPr>
            <sz val="9"/>
            <rFont val="Tahoma"/>
            <family val="2"/>
          </rPr>
          <t>excludes drying cost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<sst xmlns="http://schemas.openxmlformats.org/spreadsheetml/2006/main" count="141" uniqueCount="101">
  <si>
    <t xml:space="preserve">  Seed</t>
  </si>
  <si>
    <t xml:space="preserve">  Crop insurance</t>
  </si>
  <si>
    <t xml:space="preserve">  Herbicide</t>
  </si>
  <si>
    <t xml:space="preserve">  Insecticide/Fungicide</t>
  </si>
  <si>
    <t>Other income</t>
  </si>
  <si>
    <t>Item</t>
  </si>
  <si>
    <t xml:space="preserve">Seed </t>
  </si>
  <si>
    <t>Income Detail</t>
  </si>
  <si>
    <t>Operating Costs Detail</t>
  </si>
  <si>
    <t xml:space="preserve">  Crop income</t>
  </si>
  <si>
    <t>Per acre</t>
  </si>
  <si>
    <t xml:space="preserve">  Other income </t>
  </si>
  <si>
    <t>Crop production</t>
  </si>
  <si>
    <t>$ per lb.</t>
  </si>
  <si>
    <t xml:space="preserve">Income </t>
  </si>
  <si>
    <t>Costs</t>
  </si>
  <si>
    <t xml:space="preserve">  Drying</t>
  </si>
  <si>
    <t>Crop insurance premiums</t>
  </si>
  <si>
    <t>Drying</t>
  </si>
  <si>
    <t xml:space="preserve">  Non-machinery labor</t>
  </si>
  <si>
    <t xml:space="preserve">    Nitrogen</t>
  </si>
  <si>
    <t>Units</t>
  </si>
  <si>
    <t xml:space="preserve">      Total costs (excluding land)</t>
  </si>
  <si>
    <t xml:space="preserve">      Total costs (including land)</t>
  </si>
  <si>
    <t>Operating interest rate</t>
  </si>
  <si>
    <t xml:space="preserve">Non-machinery labor </t>
  </si>
  <si>
    <t xml:space="preserve">  Operating interest  </t>
  </si>
  <si>
    <t xml:space="preserve">  Land</t>
  </si>
  <si>
    <t xml:space="preserve">    Cash rent equivalent</t>
  </si>
  <si>
    <t xml:space="preserve">     Tillage </t>
  </si>
  <si>
    <t xml:space="preserve">     Planting </t>
  </si>
  <si>
    <t xml:space="preserve">     Crop maintenance </t>
  </si>
  <si>
    <t xml:space="preserve">     Harvesting and transportation </t>
  </si>
  <si>
    <t xml:space="preserve">  Other expenses</t>
  </si>
  <si>
    <t>Other expenses</t>
  </si>
  <si>
    <t xml:space="preserve">  Miscellenous overhead</t>
  </si>
  <si>
    <t>Miscellenous overhead</t>
  </si>
  <si>
    <t xml:space="preserve">    Phosphate</t>
  </si>
  <si>
    <t xml:space="preserve">    Potash</t>
  </si>
  <si>
    <t xml:space="preserve">  Custom hire / machinery expense</t>
  </si>
  <si>
    <t>Custom Hire / Machinery Expense</t>
  </si>
  <si>
    <t xml:space="preserve">This project was supported by Agriculture and Food Research Initiative Competitive Grant </t>
  </si>
  <si>
    <t xml:space="preserve"> no. 2012-68006-30180 from the USDA National Institute of Food and Agriculture.</t>
  </si>
  <si>
    <t xml:space="preserve">Price </t>
  </si>
  <si>
    <t xml:space="preserve"> Yield</t>
  </si>
  <si>
    <t>Cash rent equivalent (land charge)</t>
  </si>
  <si>
    <t>Tillage</t>
  </si>
  <si>
    <t>Planting</t>
  </si>
  <si>
    <t>Crop maintenance</t>
  </si>
  <si>
    <t>Harvesting and transportation</t>
  </si>
  <si>
    <t>Quantity</t>
  </si>
  <si>
    <t>Price/Unit</t>
  </si>
  <si>
    <t>$/lb.</t>
  </si>
  <si>
    <t>Government support</t>
  </si>
  <si>
    <t xml:space="preserve">  Government support</t>
  </si>
  <si>
    <t>per lb.</t>
  </si>
  <si>
    <t>lbs.</t>
  </si>
  <si>
    <t xml:space="preserve">     Total return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</si>
  <si>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 v</t>
  </si>
  <si>
    <t xml:space="preserve">  Fertilizer and lime </t>
  </si>
  <si>
    <t xml:space="preserve">    Lime</t>
  </si>
  <si>
    <t>Nitrogen</t>
  </si>
  <si>
    <t xml:space="preserve">Phosphate </t>
  </si>
  <si>
    <t>Potash</t>
  </si>
  <si>
    <t>Lime</t>
  </si>
  <si>
    <t>Field cultivate</t>
  </si>
  <si>
    <t>Enter</t>
  </si>
  <si>
    <t>Planter</t>
  </si>
  <si>
    <t>trips/acre</t>
  </si>
  <si>
    <t>lbs./acre</t>
  </si>
  <si>
    <t>$/acre</t>
  </si>
  <si>
    <t>tons/acre</t>
  </si>
  <si>
    <t>hrs./acre</t>
  </si>
  <si>
    <t>Other Expenses</t>
  </si>
  <si>
    <t xml:space="preserve">      Return over Non-Land Costs</t>
  </si>
  <si>
    <t xml:space="preserve">      Return over Total Costs</t>
  </si>
  <si>
    <t>Ryan Milhollin and Joe Parcell, University of Missouri</t>
  </si>
  <si>
    <t xml:space="preserve">Alan Weber, MARC-IV </t>
  </si>
  <si>
    <t xml:space="preserve">    Other </t>
  </si>
  <si>
    <t>Combine</t>
  </si>
  <si>
    <t>Grain cart</t>
  </si>
  <si>
    <t>Hauling</t>
  </si>
  <si>
    <t>Liability/peril insurance</t>
  </si>
  <si>
    <t>Farm utilities (not drying)</t>
  </si>
  <si>
    <t>Updated: 1/30/2014</t>
  </si>
  <si>
    <t>Pearl Millet Cost-Return Budget for Missouri</t>
  </si>
  <si>
    <t>Fertilizer application</t>
  </si>
  <si>
    <t>Herbicide application</t>
  </si>
  <si>
    <t>Glyphosate</t>
  </si>
  <si>
    <t>ounces/acre</t>
  </si>
  <si>
    <t>2,4-D Amine</t>
  </si>
  <si>
    <t>pints/acre</t>
  </si>
  <si>
    <t xml:space="preserve">Spreadsheet developed by: </t>
  </si>
  <si>
    <t>Fertilizer and lime (product costs only, not application costs)</t>
  </si>
  <si>
    <t>Herbicides (product costs only, not application costs)</t>
  </si>
  <si>
    <t>Insecticide/Fungicide (product costs only, not application costs)</t>
  </si>
  <si>
    <t>Months</t>
  </si>
  <si>
    <t>Rate</t>
  </si>
  <si>
    <t>Include fuel, lubricants, repairs, labor and overhead costs</t>
  </si>
  <si>
    <t xml:space="preserve">* Assumes subsoiling/v-ripping every other year. Adjust number of passes to "1" to reflect annual subsoiling/v-ripping. </t>
  </si>
  <si>
    <t>Subsoiling (V-ripper)*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</si>
</sst>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#,##0.00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9" fillId="3" borderId="0" xfId="0" applyNumberFormat="1" applyFont="1" applyFill="1" applyAlignment="1" applyProtection="1">
      <alignment horizontal="right"/>
      <protection locked="0"/>
    </xf>
    <xf numFmtId="167" fontId="9" fillId="3" borderId="0" xfId="0" applyNumberFormat="1" applyFont="1" applyFill="1" applyAlignment="1" applyProtection="1">
      <alignment/>
      <protection locked="0"/>
    </xf>
    <xf numFmtId="166" fontId="9" fillId="3" borderId="0" xfId="0" applyNumberFormat="1" applyFont="1" applyFill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177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68" fontId="9" fillId="3" borderId="0" xfId="0" applyNumberFormat="1" applyFont="1" applyFill="1" applyBorder="1" applyAlignment="1" applyProtection="1">
      <alignment/>
      <protection locked="0"/>
    </xf>
    <xf numFmtId="4" fontId="9" fillId="3" borderId="0" xfId="0" applyNumberFormat="1" applyFont="1" applyFill="1" applyBorder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167" fontId="9" fillId="3" borderId="0" xfId="0" applyNumberFormat="1" applyFont="1" applyFill="1" applyBorder="1" applyAlignment="1" applyProtection="1">
      <alignment/>
      <protection locked="0"/>
    </xf>
    <xf numFmtId="176" fontId="9" fillId="3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170" fontId="9" fillId="0" borderId="0" xfId="0" applyNumberFormat="1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66" fontId="7" fillId="0" borderId="0" xfId="0" applyNumberFormat="1" applyFont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37</xdr:row>
      <xdr:rowOff>171450</xdr:rowOff>
    </xdr:from>
    <xdr:to>
      <xdr:col>5</xdr:col>
      <xdr:colOff>257175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963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SheetLayoutView="100" workbookViewId="0" topLeftCell="A1">
      <selection activeCell="A46" sqref="A46"/>
    </sheetView>
  </sheetViews>
  <sheetFormatPr defaultColWidth="9.00390625" defaultRowHeight="12"/>
  <cols>
    <col min="1" max="1" width="3.625" style="2" customWidth="1"/>
    <col min="2" max="2" width="34.75390625" style="2" customWidth="1"/>
    <col min="3" max="3" width="12.25390625" style="2" customWidth="1"/>
    <col min="4" max="4" width="6.125" style="2" customWidth="1"/>
    <col min="5" max="5" width="12.00390625" style="2" customWidth="1"/>
    <col min="6" max="6" width="6.25390625" style="2" customWidth="1"/>
    <col min="7" max="7" width="11.375" style="2" customWidth="1"/>
    <col min="8" max="8" width="3.375" style="2" customWidth="1"/>
    <col min="9" max="9" width="3.875" style="2" customWidth="1"/>
    <col min="10" max="10" width="34.375" style="21" customWidth="1"/>
    <col min="11" max="11" width="12.25390625" style="21" customWidth="1"/>
    <col min="12" max="12" width="10.625" style="21" customWidth="1"/>
    <col min="13" max="13" width="12.625" style="21" customWidth="1"/>
    <col min="14" max="14" width="22.25390625" style="21" customWidth="1"/>
    <col min="15" max="15" width="4.125" style="2" customWidth="1"/>
    <col min="16" max="16384" width="9.125" style="2" customWidth="1"/>
  </cols>
  <sheetData>
    <row r="1" spans="1:11" ht="23.25" customHeight="1">
      <c r="A1" s="3"/>
      <c r="B1" s="78" t="s">
        <v>85</v>
      </c>
      <c r="C1" s="78"/>
      <c r="D1" s="78"/>
      <c r="E1" s="78"/>
      <c r="F1" s="78"/>
      <c r="G1" s="78"/>
      <c r="H1" s="19"/>
      <c r="J1" s="20" t="s">
        <v>7</v>
      </c>
      <c r="K1" s="20"/>
    </row>
    <row r="2" spans="1:14" ht="18" customHeight="1">
      <c r="A2" s="22"/>
      <c r="B2" s="23" t="s">
        <v>14</v>
      </c>
      <c r="C2" s="24" t="s">
        <v>44</v>
      </c>
      <c r="D2" s="25"/>
      <c r="E2" s="24" t="s">
        <v>43</v>
      </c>
      <c r="F2" s="25"/>
      <c r="G2" s="26" t="s">
        <v>10</v>
      </c>
      <c r="H2" s="19"/>
      <c r="J2" s="27" t="s">
        <v>5</v>
      </c>
      <c r="K2" s="28" t="s">
        <v>21</v>
      </c>
      <c r="L2" s="28" t="s">
        <v>50</v>
      </c>
      <c r="M2" s="28" t="s">
        <v>51</v>
      </c>
      <c r="N2" s="29"/>
    </row>
    <row r="3" spans="1:14" ht="18" customHeight="1">
      <c r="A3" s="22"/>
      <c r="B3" s="30" t="s">
        <v>9</v>
      </c>
      <c r="C3" s="31">
        <f>L3</f>
        <v>3500</v>
      </c>
      <c r="D3" s="32" t="s">
        <v>56</v>
      </c>
      <c r="E3" s="33">
        <f>M3</f>
        <v>0.127</v>
      </c>
      <c r="F3" s="34" t="s">
        <v>55</v>
      </c>
      <c r="G3" s="35">
        <f>L3*M3</f>
        <v>444.5</v>
      </c>
      <c r="H3" s="36"/>
      <c r="J3" s="21" t="s">
        <v>12</v>
      </c>
      <c r="K3" s="34" t="s">
        <v>69</v>
      </c>
      <c r="L3" s="4">
        <v>3500</v>
      </c>
      <c r="M3" s="5">
        <v>0.127</v>
      </c>
      <c r="N3" s="29"/>
    </row>
    <row r="4" spans="1:14" ht="18" customHeight="1">
      <c r="A4" s="22"/>
      <c r="B4" s="30" t="s">
        <v>54</v>
      </c>
      <c r="C4" s="31"/>
      <c r="D4" s="32"/>
      <c r="E4" s="33"/>
      <c r="F4" s="34"/>
      <c r="G4" s="35">
        <f>M4</f>
        <v>0</v>
      </c>
      <c r="H4" s="36"/>
      <c r="J4" s="21" t="s">
        <v>53</v>
      </c>
      <c r="K4" s="34" t="s">
        <v>70</v>
      </c>
      <c r="L4" s="37"/>
      <c r="M4" s="6">
        <v>0</v>
      </c>
      <c r="N4" s="29"/>
    </row>
    <row r="5" spans="1:14" ht="18" customHeight="1">
      <c r="A5" s="3"/>
      <c r="B5" s="30" t="s">
        <v>11</v>
      </c>
      <c r="C5" s="30"/>
      <c r="D5" s="30"/>
      <c r="E5" s="30"/>
      <c r="F5" s="30"/>
      <c r="G5" s="35">
        <f>M5</f>
        <v>0</v>
      </c>
      <c r="H5" s="36"/>
      <c r="J5" s="21" t="s">
        <v>4</v>
      </c>
      <c r="K5" s="34" t="s">
        <v>70</v>
      </c>
      <c r="M5" s="6">
        <v>0</v>
      </c>
      <c r="N5" s="29"/>
    </row>
    <row r="6" spans="1:14" ht="18" customHeight="1">
      <c r="A6" s="3"/>
      <c r="B6" s="38" t="s">
        <v>57</v>
      </c>
      <c r="C6" s="38"/>
      <c r="D6" s="38"/>
      <c r="E6" s="38"/>
      <c r="F6" s="38"/>
      <c r="G6" s="35">
        <f>SUM(G3:G5)</f>
        <v>444.5</v>
      </c>
      <c r="H6" s="30"/>
      <c r="K6" s="34"/>
      <c r="L6" s="39"/>
      <c r="N6" s="29"/>
    </row>
    <row r="7" spans="1:14" ht="18">
      <c r="A7" s="3"/>
      <c r="B7" s="30"/>
      <c r="C7" s="30"/>
      <c r="D7" s="30"/>
      <c r="E7" s="30"/>
      <c r="F7" s="30"/>
      <c r="G7" s="40"/>
      <c r="H7" s="40"/>
      <c r="J7" s="20" t="s">
        <v>8</v>
      </c>
      <c r="N7" s="29"/>
    </row>
    <row r="8" spans="1:14" ht="18">
      <c r="A8" s="3"/>
      <c r="B8" s="23" t="s">
        <v>15</v>
      </c>
      <c r="C8" s="23"/>
      <c r="D8" s="23"/>
      <c r="E8" s="41"/>
      <c r="F8" s="41"/>
      <c r="G8" s="26" t="s">
        <v>10</v>
      </c>
      <c r="H8" s="40"/>
      <c r="J8" s="42" t="s">
        <v>5</v>
      </c>
      <c r="K8" s="28" t="s">
        <v>21</v>
      </c>
      <c r="L8" s="28" t="s">
        <v>50</v>
      </c>
      <c r="M8" s="28" t="s">
        <v>51</v>
      </c>
      <c r="N8" s="29"/>
    </row>
    <row r="9" spans="1:14" ht="18">
      <c r="A9" s="3"/>
      <c r="B9" s="30" t="s">
        <v>0</v>
      </c>
      <c r="C9" s="30"/>
      <c r="D9" s="30"/>
      <c r="E9" s="30"/>
      <c r="F9" s="30"/>
      <c r="G9" s="35">
        <f>L9*M9</f>
        <v>16</v>
      </c>
      <c r="H9" s="40"/>
      <c r="J9" s="40" t="s">
        <v>6</v>
      </c>
      <c r="K9" s="43" t="s">
        <v>69</v>
      </c>
      <c r="L9" s="7">
        <v>4</v>
      </c>
      <c r="M9" s="8">
        <v>4</v>
      </c>
      <c r="N9" s="29"/>
    </row>
    <row r="10" spans="1:14" ht="18">
      <c r="A10" s="3"/>
      <c r="B10" s="30" t="s">
        <v>59</v>
      </c>
      <c r="C10" s="30"/>
      <c r="D10" s="30"/>
      <c r="E10" s="30"/>
      <c r="F10" s="30"/>
      <c r="H10" s="40"/>
      <c r="J10" s="44" t="s">
        <v>93</v>
      </c>
      <c r="K10" s="43"/>
      <c r="L10" s="45"/>
      <c r="M10" s="40"/>
      <c r="N10" s="46"/>
    </row>
    <row r="11" spans="1:14" ht="18">
      <c r="A11" s="3"/>
      <c r="B11" s="30" t="s">
        <v>20</v>
      </c>
      <c r="C11" s="30"/>
      <c r="D11" s="30"/>
      <c r="F11" s="35"/>
      <c r="G11" s="35">
        <f>L11*M11</f>
        <v>35.25</v>
      </c>
      <c r="H11" s="40"/>
      <c r="J11" s="40" t="s">
        <v>61</v>
      </c>
      <c r="K11" s="43" t="s">
        <v>69</v>
      </c>
      <c r="L11" s="7">
        <v>75</v>
      </c>
      <c r="M11" s="8">
        <v>0.47</v>
      </c>
      <c r="N11" s="46"/>
    </row>
    <row r="12" spans="1:14" ht="18">
      <c r="A12" s="3"/>
      <c r="B12" s="30" t="s">
        <v>37</v>
      </c>
      <c r="C12" s="30"/>
      <c r="D12" s="30"/>
      <c r="F12" s="35"/>
      <c r="G12" s="35">
        <f>L12*M12</f>
        <v>24.599999999999998</v>
      </c>
      <c r="H12" s="40"/>
      <c r="J12" s="40" t="s">
        <v>62</v>
      </c>
      <c r="K12" s="43" t="s">
        <v>69</v>
      </c>
      <c r="L12" s="7">
        <v>60</v>
      </c>
      <c r="M12" s="8">
        <v>0.41</v>
      </c>
      <c r="N12" s="46"/>
    </row>
    <row r="13" spans="1:14" ht="18">
      <c r="A13" s="3"/>
      <c r="B13" s="30" t="s">
        <v>38</v>
      </c>
      <c r="C13" s="30"/>
      <c r="D13" s="30"/>
      <c r="F13" s="35"/>
      <c r="G13" s="35">
        <f>L13*M13</f>
        <v>26.4</v>
      </c>
      <c r="H13" s="40"/>
      <c r="J13" s="40" t="s">
        <v>63</v>
      </c>
      <c r="K13" s="43" t="s">
        <v>69</v>
      </c>
      <c r="L13" s="7">
        <v>60</v>
      </c>
      <c r="M13" s="8">
        <v>0.44</v>
      </c>
      <c r="N13" s="46"/>
    </row>
    <row r="14" spans="1:14" ht="18">
      <c r="A14" s="3"/>
      <c r="B14" s="30" t="s">
        <v>60</v>
      </c>
      <c r="C14" s="30"/>
      <c r="D14" s="30"/>
      <c r="F14" s="35"/>
      <c r="G14" s="35">
        <f>L14*M14</f>
        <v>0</v>
      </c>
      <c r="H14" s="40"/>
      <c r="J14" s="40" t="s">
        <v>64</v>
      </c>
      <c r="K14" s="43" t="s">
        <v>71</v>
      </c>
      <c r="L14" s="7">
        <v>0</v>
      </c>
      <c r="M14" s="8">
        <v>9.21</v>
      </c>
      <c r="N14" s="46"/>
    </row>
    <row r="15" spans="1:14" ht="18">
      <c r="A15" s="3"/>
      <c r="B15" s="30" t="s">
        <v>78</v>
      </c>
      <c r="C15" s="30"/>
      <c r="D15" s="30"/>
      <c r="F15" s="35"/>
      <c r="G15" s="35">
        <f>L15*M15+L16*M16</f>
        <v>0</v>
      </c>
      <c r="H15" s="40"/>
      <c r="J15" s="9" t="s">
        <v>66</v>
      </c>
      <c r="K15" s="10"/>
      <c r="L15" s="7">
        <v>0</v>
      </c>
      <c r="M15" s="8">
        <v>0</v>
      </c>
      <c r="N15" s="46"/>
    </row>
    <row r="16" spans="1:14" ht="18">
      <c r="A16" s="3"/>
      <c r="B16" s="30" t="s">
        <v>2</v>
      </c>
      <c r="C16" s="30"/>
      <c r="D16" s="30"/>
      <c r="G16" s="35">
        <f>L18*M18+L19*M19+L20*M20</f>
        <v>8.585</v>
      </c>
      <c r="H16" s="40"/>
      <c r="J16" s="9" t="s">
        <v>66</v>
      </c>
      <c r="K16" s="10"/>
      <c r="L16" s="7">
        <v>0</v>
      </c>
      <c r="M16" s="8">
        <v>0</v>
      </c>
      <c r="N16" s="46"/>
    </row>
    <row r="17" spans="1:14" ht="18">
      <c r="A17" s="3"/>
      <c r="B17" s="30" t="s">
        <v>3</v>
      </c>
      <c r="C17" s="30"/>
      <c r="D17" s="30"/>
      <c r="G17" s="35">
        <f>L23*M23+L22*M22</f>
        <v>0</v>
      </c>
      <c r="H17" s="40"/>
      <c r="J17" s="44" t="s">
        <v>94</v>
      </c>
      <c r="K17" s="43"/>
      <c r="L17" s="40"/>
      <c r="M17" s="40"/>
      <c r="N17" s="47"/>
    </row>
    <row r="18" spans="1:14" ht="18">
      <c r="A18" s="3"/>
      <c r="B18" s="30" t="s">
        <v>1</v>
      </c>
      <c r="C18" s="30"/>
      <c r="D18" s="30"/>
      <c r="E18" s="30"/>
      <c r="F18" s="30"/>
      <c r="G18" s="35">
        <f>M25</f>
        <v>0</v>
      </c>
      <c r="H18" s="40"/>
      <c r="J18" s="7" t="s">
        <v>88</v>
      </c>
      <c r="K18" s="11" t="s">
        <v>89</v>
      </c>
      <c r="L18" s="12">
        <v>64</v>
      </c>
      <c r="M18" s="13">
        <v>0.11</v>
      </c>
      <c r="N18" s="46"/>
    </row>
    <row r="19" spans="1:14" ht="18">
      <c r="A19" s="3"/>
      <c r="B19" s="40" t="s">
        <v>16</v>
      </c>
      <c r="C19" s="40"/>
      <c r="D19" s="40"/>
      <c r="E19" s="40"/>
      <c r="F19" s="40"/>
      <c r="G19" s="35">
        <f>M26*L3</f>
        <v>0</v>
      </c>
      <c r="H19" s="40"/>
      <c r="J19" s="7" t="s">
        <v>90</v>
      </c>
      <c r="K19" s="11" t="s">
        <v>91</v>
      </c>
      <c r="L19" s="75">
        <v>0.75</v>
      </c>
      <c r="M19" s="13">
        <v>2.06</v>
      </c>
      <c r="N19" s="46"/>
    </row>
    <row r="20" spans="1:14" ht="18">
      <c r="A20" s="3"/>
      <c r="B20" s="40" t="s">
        <v>19</v>
      </c>
      <c r="C20" s="40"/>
      <c r="D20" s="40"/>
      <c r="E20" s="40"/>
      <c r="F20" s="40"/>
      <c r="G20" s="35">
        <f>L27*M27</f>
        <v>9.1425</v>
      </c>
      <c r="H20" s="40"/>
      <c r="J20" s="7" t="s">
        <v>66</v>
      </c>
      <c r="K20" s="11"/>
      <c r="L20" s="75">
        <v>0</v>
      </c>
      <c r="M20" s="13">
        <v>0</v>
      </c>
      <c r="N20" s="46"/>
    </row>
    <row r="21" spans="1:14" ht="18">
      <c r="A21" s="3"/>
      <c r="B21" s="30" t="s">
        <v>39</v>
      </c>
      <c r="C21" s="30"/>
      <c r="D21" s="30"/>
      <c r="E21" s="30"/>
      <c r="F21" s="30"/>
      <c r="H21" s="40"/>
      <c r="J21" s="44" t="s">
        <v>95</v>
      </c>
      <c r="K21" s="48"/>
      <c r="N21" s="49" t="s">
        <v>58</v>
      </c>
    </row>
    <row r="22" spans="1:14" ht="18">
      <c r="A22" s="3"/>
      <c r="B22" s="30" t="s">
        <v>29</v>
      </c>
      <c r="C22" s="30"/>
      <c r="D22" s="30"/>
      <c r="F22" s="35"/>
      <c r="G22" s="35">
        <f>L33*M33+L34*M34+L35*M35</f>
        <v>23.729999999999997</v>
      </c>
      <c r="H22" s="40"/>
      <c r="J22" s="7" t="s">
        <v>66</v>
      </c>
      <c r="K22" s="11"/>
      <c r="L22" s="12">
        <v>0</v>
      </c>
      <c r="M22" s="13">
        <v>0</v>
      </c>
      <c r="N22" s="49"/>
    </row>
    <row r="23" spans="1:14" ht="18">
      <c r="A23" s="3"/>
      <c r="B23" s="30" t="s">
        <v>30</v>
      </c>
      <c r="C23" s="30"/>
      <c r="D23" s="30"/>
      <c r="F23" s="35"/>
      <c r="G23" s="35">
        <f>L37*M37+L38*M38</f>
        <v>13.71</v>
      </c>
      <c r="H23" s="40"/>
      <c r="J23" s="7" t="s">
        <v>66</v>
      </c>
      <c r="K23" s="7"/>
      <c r="L23" s="12">
        <v>0</v>
      </c>
      <c r="M23" s="13">
        <v>0</v>
      </c>
      <c r="N23" s="46"/>
    </row>
    <row r="24" spans="1:14" ht="18">
      <c r="A24" s="3"/>
      <c r="B24" s="30" t="s">
        <v>31</v>
      </c>
      <c r="C24" s="30"/>
      <c r="D24" s="30"/>
      <c r="F24" s="35"/>
      <c r="G24" s="35">
        <f>L40*M40+L41*M41+L42*M42</f>
        <v>11.32</v>
      </c>
      <c r="H24" s="40"/>
      <c r="J24" s="70"/>
      <c r="K24" s="70"/>
      <c r="L24" s="71"/>
      <c r="M24" s="72"/>
      <c r="N24" s="46"/>
    </row>
    <row r="25" spans="1:14" ht="18">
      <c r="A25" s="3"/>
      <c r="B25" s="30" t="s">
        <v>32</v>
      </c>
      <c r="C25" s="30"/>
      <c r="D25" s="30"/>
      <c r="F25" s="35"/>
      <c r="G25" s="35">
        <f>L44*M44+L45*M45+(M46*L3)</f>
        <v>54.39</v>
      </c>
      <c r="H25" s="40"/>
      <c r="J25" s="40" t="s">
        <v>17</v>
      </c>
      <c r="K25" s="48" t="s">
        <v>70</v>
      </c>
      <c r="M25" s="13">
        <v>0</v>
      </c>
      <c r="N25" s="50"/>
    </row>
    <row r="26" spans="1:14" ht="18">
      <c r="A26" s="3"/>
      <c r="B26" s="30" t="s">
        <v>35</v>
      </c>
      <c r="C26" s="30"/>
      <c r="D26" s="30"/>
      <c r="E26" s="30"/>
      <c r="F26" s="30"/>
      <c r="G26" s="35">
        <f>M51+M52+M53</f>
        <v>0</v>
      </c>
      <c r="H26" s="40"/>
      <c r="J26" s="40" t="s">
        <v>18</v>
      </c>
      <c r="K26" s="48" t="s">
        <v>52</v>
      </c>
      <c r="M26" s="14">
        <v>0</v>
      </c>
      <c r="N26" s="46"/>
    </row>
    <row r="27" spans="1:14" ht="18">
      <c r="A27" s="3"/>
      <c r="B27" s="40" t="s">
        <v>33</v>
      </c>
      <c r="C27" s="40"/>
      <c r="D27" s="40"/>
      <c r="E27" s="40"/>
      <c r="F27" s="40"/>
      <c r="G27" s="35">
        <f>M55</f>
        <v>0</v>
      </c>
      <c r="H27" s="40"/>
      <c r="J27" s="40" t="s">
        <v>25</v>
      </c>
      <c r="K27" s="48" t="s">
        <v>72</v>
      </c>
      <c r="L27" s="15">
        <v>0.75</v>
      </c>
      <c r="M27" s="13">
        <v>12.19</v>
      </c>
      <c r="N27" s="46"/>
    </row>
    <row r="28" spans="1:14" ht="18">
      <c r="A28" s="3"/>
      <c r="B28" s="30" t="s">
        <v>26</v>
      </c>
      <c r="C28" s="30"/>
      <c r="D28" s="30"/>
      <c r="E28" s="30"/>
      <c r="F28" s="30"/>
      <c r="G28" s="35">
        <f>((SUM(G9:G27)-G19)*M59*(L59/12))</f>
        <v>6.6938249999999995</v>
      </c>
      <c r="H28" s="40"/>
      <c r="I28" s="55"/>
      <c r="J28" s="51"/>
      <c r="K28" s="52"/>
      <c r="L28" s="53"/>
      <c r="M28" s="49"/>
      <c r="N28" s="54"/>
    </row>
    <row r="29" spans="1:12" ht="18">
      <c r="A29" s="3"/>
      <c r="B29" s="38" t="s">
        <v>22</v>
      </c>
      <c r="C29" s="38"/>
      <c r="D29" s="38"/>
      <c r="E29" s="38"/>
      <c r="F29" s="38"/>
      <c r="G29" s="56">
        <f>SUM(G9:G28)</f>
        <v>229.821325</v>
      </c>
      <c r="H29" s="40"/>
      <c r="J29" s="51" t="s">
        <v>40</v>
      </c>
      <c r="K29" s="54"/>
      <c r="L29" s="53"/>
    </row>
    <row r="30" spans="1:12" ht="18">
      <c r="A30" s="3"/>
      <c r="B30" s="38"/>
      <c r="C30" s="38"/>
      <c r="D30" s="38"/>
      <c r="E30" s="38"/>
      <c r="F30" s="38"/>
      <c r="G30" s="35"/>
      <c r="H30" s="40"/>
      <c r="J30" s="57" t="s">
        <v>98</v>
      </c>
      <c r="K30" s="54"/>
      <c r="L30" s="53"/>
    </row>
    <row r="31" spans="1:14" ht="18">
      <c r="A31" s="3"/>
      <c r="B31" s="30" t="s">
        <v>27</v>
      </c>
      <c r="C31" s="30"/>
      <c r="D31" s="30"/>
      <c r="E31" s="30"/>
      <c r="F31" s="30"/>
      <c r="G31" s="35"/>
      <c r="H31" s="40"/>
      <c r="J31" s="42" t="s">
        <v>5</v>
      </c>
      <c r="K31" s="28" t="s">
        <v>21</v>
      </c>
      <c r="L31" s="28" t="s">
        <v>50</v>
      </c>
      <c r="M31" s="28" t="s">
        <v>51</v>
      </c>
      <c r="N31" s="58"/>
    </row>
    <row r="32" spans="1:16" ht="18">
      <c r="A32" s="3"/>
      <c r="B32" s="30" t="s">
        <v>28</v>
      </c>
      <c r="C32" s="30"/>
      <c r="D32" s="30"/>
      <c r="E32" s="30"/>
      <c r="F32" s="30"/>
      <c r="G32" s="35">
        <f>M56</f>
        <v>121</v>
      </c>
      <c r="H32" s="40"/>
      <c r="J32" s="59" t="s">
        <v>46</v>
      </c>
      <c r="K32" s="52"/>
      <c r="L32" s="53"/>
      <c r="M32" s="30"/>
      <c r="N32" s="52"/>
      <c r="P32" s="29"/>
    </row>
    <row r="33" spans="1:16" ht="18">
      <c r="A33" s="3"/>
      <c r="B33" s="38" t="s">
        <v>23</v>
      </c>
      <c r="C33" s="38"/>
      <c r="D33" s="38"/>
      <c r="E33" s="38"/>
      <c r="F33" s="38"/>
      <c r="G33" s="56">
        <f>G29+G32</f>
        <v>350.821325</v>
      </c>
      <c r="H33" s="40"/>
      <c r="J33" s="9" t="s">
        <v>65</v>
      </c>
      <c r="K33" s="46" t="s">
        <v>68</v>
      </c>
      <c r="L33" s="12">
        <v>1</v>
      </c>
      <c r="M33" s="13">
        <v>15.2</v>
      </c>
      <c r="N33" s="46"/>
      <c r="O33" s="60"/>
      <c r="P33" s="29"/>
    </row>
    <row r="34" spans="1:16" ht="18">
      <c r="A34" s="3"/>
      <c r="B34" s="30"/>
      <c r="C34" s="30"/>
      <c r="D34" s="30"/>
      <c r="E34" s="30"/>
      <c r="F34" s="30"/>
      <c r="G34" s="35"/>
      <c r="H34" s="40"/>
      <c r="J34" s="9" t="s">
        <v>100</v>
      </c>
      <c r="K34" s="46" t="s">
        <v>68</v>
      </c>
      <c r="L34" s="12">
        <v>0.5</v>
      </c>
      <c r="M34" s="13">
        <v>17.06</v>
      </c>
      <c r="N34" s="46"/>
      <c r="O34" s="60"/>
      <c r="P34" s="29"/>
    </row>
    <row r="35" spans="1:14" ht="18">
      <c r="A35" s="3"/>
      <c r="B35" s="61" t="s">
        <v>74</v>
      </c>
      <c r="C35" s="61"/>
      <c r="D35" s="61"/>
      <c r="E35" s="61"/>
      <c r="F35" s="61"/>
      <c r="G35" s="62">
        <f>G6-G29</f>
        <v>214.678675</v>
      </c>
      <c r="H35" s="40"/>
      <c r="J35" s="9" t="s">
        <v>66</v>
      </c>
      <c r="K35" s="46" t="s">
        <v>68</v>
      </c>
      <c r="L35" s="12">
        <v>0</v>
      </c>
      <c r="M35" s="13">
        <v>0</v>
      </c>
      <c r="N35" s="46"/>
    </row>
    <row r="36" spans="1:14" ht="18">
      <c r="A36" s="3"/>
      <c r="B36" s="64" t="s">
        <v>75</v>
      </c>
      <c r="C36" s="64"/>
      <c r="D36" s="64"/>
      <c r="E36" s="64"/>
      <c r="F36" s="64"/>
      <c r="G36" s="65">
        <f>G6-G33</f>
        <v>93.678675</v>
      </c>
      <c r="H36" s="40"/>
      <c r="J36" s="59" t="s">
        <v>47</v>
      </c>
      <c r="K36" s="46"/>
      <c r="L36" s="63"/>
      <c r="M36" s="53"/>
      <c r="N36" s="46"/>
    </row>
    <row r="37" spans="1:14" ht="18">
      <c r="A37" s="3"/>
      <c r="B37" s="38"/>
      <c r="C37" s="38"/>
      <c r="D37" s="38"/>
      <c r="E37" s="38"/>
      <c r="F37" s="38"/>
      <c r="G37" s="35"/>
      <c r="H37" s="40"/>
      <c r="J37" s="9" t="s">
        <v>67</v>
      </c>
      <c r="K37" s="46" t="s">
        <v>68</v>
      </c>
      <c r="L37" s="12">
        <v>1</v>
      </c>
      <c r="M37" s="13">
        <v>13.71</v>
      </c>
      <c r="N37" s="46"/>
    </row>
    <row r="38" spans="1:14" ht="18">
      <c r="A38" s="1" t="s">
        <v>92</v>
      </c>
      <c r="G38" s="3"/>
      <c r="H38" s="40"/>
      <c r="J38" s="9" t="s">
        <v>66</v>
      </c>
      <c r="K38" s="46" t="s">
        <v>68</v>
      </c>
      <c r="L38" s="12">
        <v>0</v>
      </c>
      <c r="M38" s="13">
        <v>0</v>
      </c>
      <c r="N38" s="46"/>
    </row>
    <row r="39" spans="1:14" ht="18">
      <c r="A39" s="1" t="s">
        <v>76</v>
      </c>
      <c r="G39" s="3"/>
      <c r="H39" s="40"/>
      <c r="J39" s="59" t="s">
        <v>48</v>
      </c>
      <c r="K39" s="46"/>
      <c r="L39" s="63"/>
      <c r="M39" s="53"/>
      <c r="N39" s="46"/>
    </row>
    <row r="40" spans="1:14" ht="18">
      <c r="A40" s="1" t="s">
        <v>77</v>
      </c>
      <c r="B40" s="3"/>
      <c r="C40" s="3"/>
      <c r="D40" s="3"/>
      <c r="E40" s="3"/>
      <c r="F40" s="3"/>
      <c r="G40" s="3"/>
      <c r="H40" s="40"/>
      <c r="J40" s="9" t="s">
        <v>86</v>
      </c>
      <c r="K40" s="46" t="s">
        <v>68</v>
      </c>
      <c r="L40" s="12">
        <v>1</v>
      </c>
      <c r="M40" s="13">
        <v>5.34</v>
      </c>
      <c r="N40" s="46"/>
    </row>
    <row r="41" spans="1:14" ht="18">
      <c r="A41" s="1" t="s">
        <v>84</v>
      </c>
      <c r="B41" s="3"/>
      <c r="C41" s="3"/>
      <c r="D41" s="3"/>
      <c r="E41" s="3"/>
      <c r="F41" s="3"/>
      <c r="G41" s="3"/>
      <c r="H41" s="40"/>
      <c r="J41" s="9" t="s">
        <v>87</v>
      </c>
      <c r="K41" s="46" t="s">
        <v>68</v>
      </c>
      <c r="L41" s="12">
        <v>1</v>
      </c>
      <c r="M41" s="13">
        <v>5.98</v>
      </c>
      <c r="N41" s="46"/>
    </row>
    <row r="42" spans="1:14" ht="18">
      <c r="A42" s="1" t="s">
        <v>41</v>
      </c>
      <c r="B42" s="3"/>
      <c r="C42" s="3"/>
      <c r="D42" s="3"/>
      <c r="E42" s="3"/>
      <c r="F42" s="3"/>
      <c r="G42" s="3"/>
      <c r="H42" s="40"/>
      <c r="J42" s="9" t="s">
        <v>66</v>
      </c>
      <c r="K42" s="46" t="s">
        <v>68</v>
      </c>
      <c r="L42" s="12">
        <v>0</v>
      </c>
      <c r="M42" s="13">
        <v>0</v>
      </c>
      <c r="N42" s="46"/>
    </row>
    <row r="43" spans="1:14" ht="18">
      <c r="A43" s="1" t="s">
        <v>42</v>
      </c>
      <c r="B43" s="3"/>
      <c r="C43" s="3"/>
      <c r="D43" s="3"/>
      <c r="E43" s="3"/>
      <c r="F43" s="3"/>
      <c r="G43" s="3"/>
      <c r="H43" s="40"/>
      <c r="J43" s="59" t="s">
        <v>49</v>
      </c>
      <c r="K43" s="46"/>
      <c r="L43" s="63"/>
      <c r="M43" s="53"/>
      <c r="N43" s="46"/>
    </row>
    <row r="44" spans="2:14" ht="18">
      <c r="B44" s="66"/>
      <c r="C44" s="66"/>
      <c r="D44" s="66"/>
      <c r="E44" s="66"/>
      <c r="F44" s="66"/>
      <c r="G44" s="67"/>
      <c r="H44" s="40"/>
      <c r="J44" s="9" t="s">
        <v>79</v>
      </c>
      <c r="K44" s="46" t="s">
        <v>68</v>
      </c>
      <c r="L44" s="12">
        <v>1</v>
      </c>
      <c r="M44" s="13">
        <v>27.89</v>
      </c>
      <c r="N44" s="46"/>
    </row>
    <row r="45" spans="7:14" ht="18">
      <c r="G45" s="3"/>
      <c r="H45" s="3"/>
      <c r="J45" s="16" t="s">
        <v>80</v>
      </c>
      <c r="K45" s="46" t="s">
        <v>68</v>
      </c>
      <c r="L45" s="12">
        <v>1</v>
      </c>
      <c r="M45" s="13">
        <v>9</v>
      </c>
      <c r="N45" s="46"/>
    </row>
    <row r="46" spans="7:14" ht="18">
      <c r="G46" s="3"/>
      <c r="H46" s="3"/>
      <c r="J46" s="16" t="s">
        <v>81</v>
      </c>
      <c r="K46" s="46" t="s">
        <v>13</v>
      </c>
      <c r="M46" s="17">
        <v>0.005</v>
      </c>
      <c r="N46" s="46"/>
    </row>
    <row r="47" spans="7:14" ht="18">
      <c r="G47" s="3"/>
      <c r="H47" s="3"/>
      <c r="J47" s="49"/>
      <c r="K47" s="46"/>
      <c r="L47" s="33"/>
      <c r="M47" s="53"/>
      <c r="N47" s="46"/>
    </row>
    <row r="48" spans="2:14" ht="18">
      <c r="B48" s="3"/>
      <c r="C48" s="3"/>
      <c r="D48" s="3"/>
      <c r="E48" s="3"/>
      <c r="F48" s="3"/>
      <c r="G48" s="3"/>
      <c r="H48" s="3"/>
      <c r="J48" s="51" t="s">
        <v>73</v>
      </c>
      <c r="K48" s="49"/>
      <c r="L48" s="49"/>
      <c r="M48" s="49"/>
      <c r="N48" s="52"/>
    </row>
    <row r="49" spans="2:14" ht="18">
      <c r="B49" s="3"/>
      <c r="C49" s="3"/>
      <c r="D49" s="3"/>
      <c r="E49" s="3"/>
      <c r="F49" s="3"/>
      <c r="G49" s="3"/>
      <c r="H49" s="3"/>
      <c r="J49" s="42" t="s">
        <v>5</v>
      </c>
      <c r="K49" s="28" t="s">
        <v>21</v>
      </c>
      <c r="L49" s="28"/>
      <c r="M49" s="28" t="s">
        <v>51</v>
      </c>
      <c r="N49" s="2"/>
    </row>
    <row r="50" spans="2:14" ht="18">
      <c r="B50" s="3"/>
      <c r="C50" s="3"/>
      <c r="D50" s="3"/>
      <c r="E50" s="3"/>
      <c r="F50" s="3"/>
      <c r="G50" s="3"/>
      <c r="H50" s="3"/>
      <c r="J50" s="59" t="s">
        <v>36</v>
      </c>
      <c r="K50" s="34"/>
      <c r="L50" s="34"/>
      <c r="N50" s="2"/>
    </row>
    <row r="51" spans="8:14" ht="18">
      <c r="H51" s="3"/>
      <c r="J51" s="9" t="s">
        <v>82</v>
      </c>
      <c r="K51" s="48" t="s">
        <v>70</v>
      </c>
      <c r="L51" s="48"/>
      <c r="M51" s="6">
        <v>0</v>
      </c>
      <c r="N51" s="2"/>
    </row>
    <row r="52" spans="8:14" ht="18">
      <c r="H52" s="3"/>
      <c r="J52" s="9" t="s">
        <v>83</v>
      </c>
      <c r="K52" s="48" t="s">
        <v>70</v>
      </c>
      <c r="L52" s="48"/>
      <c r="M52" s="6">
        <v>0</v>
      </c>
      <c r="N52" s="2"/>
    </row>
    <row r="53" spans="8:14" ht="18">
      <c r="H53" s="3"/>
      <c r="J53" s="9" t="s">
        <v>66</v>
      </c>
      <c r="K53" s="48" t="s">
        <v>70</v>
      </c>
      <c r="L53" s="48"/>
      <c r="M53" s="6">
        <v>0</v>
      </c>
      <c r="N53" s="2"/>
    </row>
    <row r="54" spans="8:14" ht="18">
      <c r="H54" s="3"/>
      <c r="J54" s="73"/>
      <c r="K54" s="46"/>
      <c r="L54" s="46"/>
      <c r="M54" s="74"/>
      <c r="N54" s="2"/>
    </row>
    <row r="55" spans="8:14" ht="18">
      <c r="H55" s="3"/>
      <c r="J55" s="40" t="s">
        <v>34</v>
      </c>
      <c r="K55" s="48" t="s">
        <v>70</v>
      </c>
      <c r="L55" s="48"/>
      <c r="M55" s="13">
        <v>0</v>
      </c>
      <c r="N55" s="2"/>
    </row>
    <row r="56" spans="8:14" ht="18">
      <c r="H56" s="3"/>
      <c r="J56" s="40" t="s">
        <v>45</v>
      </c>
      <c r="K56" s="48" t="s">
        <v>70</v>
      </c>
      <c r="L56" s="48"/>
      <c r="M56" s="13">
        <v>121</v>
      </c>
      <c r="N56" s="2"/>
    </row>
    <row r="57" spans="10:13" ht="18">
      <c r="J57" s="40"/>
      <c r="K57" s="48"/>
      <c r="L57" s="48"/>
      <c r="M57" s="72"/>
    </row>
    <row r="58" spans="10:13" ht="18">
      <c r="J58" s="40"/>
      <c r="K58" s="48"/>
      <c r="L58" s="28" t="s">
        <v>96</v>
      </c>
      <c r="M58" s="28" t="s">
        <v>97</v>
      </c>
    </row>
    <row r="59" spans="10:13" ht="18">
      <c r="J59" s="40" t="s">
        <v>24</v>
      </c>
      <c r="K59" s="43"/>
      <c r="L59" s="12">
        <v>6</v>
      </c>
      <c r="M59" s="18">
        <v>0.06</v>
      </c>
    </row>
    <row r="60" spans="10:13" ht="18">
      <c r="J60" s="40"/>
      <c r="K60" s="48"/>
      <c r="L60" s="76"/>
      <c r="M60" s="76"/>
    </row>
    <row r="61" spans="10:13" ht="18">
      <c r="J61" s="77" t="s">
        <v>99</v>
      </c>
      <c r="K61" s="2"/>
      <c r="L61" s="2"/>
      <c r="M61" s="2"/>
    </row>
    <row r="70" ht="18">
      <c r="L70" s="68"/>
    </row>
    <row r="71" ht="18">
      <c r="L71" s="69"/>
    </row>
  </sheetData>
  <sheetProtection sheet="1"/>
  <mergeCells count="1">
    <mergeCell ref="B1:G1"/>
  </mergeCells>
  <printOptions/>
  <pageMargins left="0.7" right="0.7" top="0.75" bottom="0.75" header="0.3" footer="0.3"/>
  <pageSetup horizontalDpi="600" verticalDpi="600" orientation="portrait" scale="97" r:id="rId4"/>
  <rowBreaks count="1" manualBreakCount="1">
    <brk id="27" min="8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McClure, Hannah S</cp:lastModifiedBy>
  <cp:lastPrinted>2013-12-31T21:09:00Z</cp:lastPrinted>
  <dcterms:created xsi:type="dcterms:W3CDTF">2001-02-15T18:40:16Z</dcterms:created>
  <dcterms:modified xsi:type="dcterms:W3CDTF">2014-11-13T19:43:14Z</dcterms:modified>
  <cp:category/>
  <cp:version/>
  <cp:contentType/>
  <cp:contentStatus/>
</cp:coreProperties>
</file>